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Income Atatement I" sheetId="1" r:id="rId1"/>
    <sheet name="التكاليف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8" i="1" l="1"/>
  <c r="E28" i="1"/>
  <c r="E27" i="1"/>
  <c r="E25" i="1"/>
  <c r="E24" i="1"/>
  <c r="E23" i="1"/>
  <c r="E22" i="1"/>
  <c r="E19" i="1"/>
  <c r="I20" i="1"/>
  <c r="I21" i="1" s="1"/>
  <c r="E15" i="1"/>
  <c r="E14" i="1"/>
  <c r="E13" i="1"/>
  <c r="D13" i="1"/>
  <c r="E17" i="1" l="1"/>
  <c r="E11" i="1"/>
  <c r="E10" i="1"/>
  <c r="E9" i="1"/>
  <c r="E12" i="1" s="1"/>
  <c r="E8" i="1"/>
  <c r="E7" i="1"/>
  <c r="Q35" i="2"/>
  <c r="L35" i="2"/>
  <c r="Q31" i="2"/>
  <c r="Q13" i="2"/>
  <c r="Q11" i="2"/>
  <c r="P11" i="2"/>
  <c r="K48" i="2" l="1"/>
  <c r="K47" i="2"/>
  <c r="K40" i="2"/>
  <c r="K35" i="2"/>
  <c r="K32" i="2"/>
  <c r="K33" i="2"/>
  <c r="K34" i="2"/>
  <c r="K31" i="2"/>
  <c r="K36" i="2" s="1"/>
  <c r="K41" i="2" s="1"/>
  <c r="C34" i="2"/>
  <c r="C32" i="2"/>
  <c r="O26" i="2"/>
  <c r="O8" i="2"/>
  <c r="O9" i="2"/>
  <c r="O10" i="2"/>
  <c r="O11" i="2"/>
  <c r="O7" i="2"/>
  <c r="L9" i="2"/>
  <c r="L10" i="2"/>
  <c r="L11" i="2"/>
  <c r="L8" i="2"/>
  <c r="L7" i="2"/>
  <c r="K11" i="2"/>
  <c r="K10" i="2"/>
  <c r="K9" i="2"/>
  <c r="K8" i="2"/>
  <c r="K7" i="2"/>
  <c r="I8" i="2"/>
  <c r="I9" i="2"/>
  <c r="I10" i="2"/>
  <c r="I11" i="2"/>
  <c r="I7" i="2"/>
  <c r="O14" i="2"/>
  <c r="O13" i="2"/>
  <c r="E20" i="2"/>
  <c r="E14" i="2"/>
  <c r="O12" i="2"/>
  <c r="H11" i="2"/>
  <c r="H10" i="2"/>
  <c r="H9" i="2"/>
  <c r="H8" i="2"/>
  <c r="H7" i="2"/>
  <c r="K42" i="2" l="1"/>
  <c r="K43" i="2" l="1"/>
  <c r="K44" i="2" s="1"/>
  <c r="K46" i="2" s="1"/>
</calcChain>
</file>

<file path=xl/sharedStrings.xml><?xml version="1.0" encoding="utf-8"?>
<sst xmlns="http://schemas.openxmlformats.org/spreadsheetml/2006/main" count="140" uniqueCount="127">
  <si>
    <t>أ</t>
  </si>
  <si>
    <t>المصاريف</t>
  </si>
  <si>
    <t>الدخل</t>
  </si>
  <si>
    <t>قائمة الدخل</t>
  </si>
  <si>
    <t xml:space="preserve">الوحدة </t>
  </si>
  <si>
    <t>المجموع</t>
  </si>
  <si>
    <t xml:space="preserve">معلومات أساسية </t>
  </si>
  <si>
    <t>المنتج</t>
  </si>
  <si>
    <t>سعر المتر</t>
  </si>
  <si>
    <t>سعر مجموع الخيوط</t>
  </si>
  <si>
    <t>مواد التغليف</t>
  </si>
  <si>
    <t>متوسط راتب العامل</t>
  </si>
  <si>
    <t>عدد العمال غير المباشرين</t>
  </si>
  <si>
    <t>متوسط راتب العامل غير المباشر</t>
  </si>
  <si>
    <t>مجموع رواتب الإداريين</t>
  </si>
  <si>
    <t xml:space="preserve">كمية الإنتاج اليومي </t>
  </si>
  <si>
    <t xml:space="preserve">الزمن القياسي للمنتج </t>
  </si>
  <si>
    <t xml:space="preserve">كفاءة العمال </t>
  </si>
  <si>
    <t xml:space="preserve">عدد أيام العمل في الشهر </t>
  </si>
  <si>
    <t>هامش الربح</t>
  </si>
  <si>
    <t>سعر البيع</t>
  </si>
  <si>
    <t>مجموع الأرباح</t>
  </si>
  <si>
    <t xml:space="preserve">مجموع المصاريف </t>
  </si>
  <si>
    <t>البند</t>
  </si>
  <si>
    <t>العمال المباشرين</t>
  </si>
  <si>
    <t>العدد</t>
  </si>
  <si>
    <t>متوسط الراتب</t>
  </si>
  <si>
    <t>الراتب</t>
  </si>
  <si>
    <t>الضمان</t>
  </si>
  <si>
    <t>التأمين الصحي</t>
  </si>
  <si>
    <t>الإضافي</t>
  </si>
  <si>
    <t>بدل إجازات</t>
  </si>
  <si>
    <t xml:space="preserve">حوافز </t>
  </si>
  <si>
    <t>خصومات</t>
  </si>
  <si>
    <t xml:space="preserve">عمال غير مباشرين </t>
  </si>
  <si>
    <t>العمال غير المباشرين</t>
  </si>
  <si>
    <t xml:space="preserve">الإدارة الوسطى </t>
  </si>
  <si>
    <t>الإدارة الوسطى</t>
  </si>
  <si>
    <t>الوظائف الساعدة</t>
  </si>
  <si>
    <t>الإدارة العليا</t>
  </si>
  <si>
    <t xml:space="preserve">إيجار المبنى </t>
  </si>
  <si>
    <t>إيجار المبنى</t>
  </si>
  <si>
    <t>الإهتلاك</t>
  </si>
  <si>
    <t>قيمة الماكينات</t>
  </si>
  <si>
    <t xml:space="preserve">الأجهزة المكتبية </t>
  </si>
  <si>
    <t>الأثاث المكتبي</t>
  </si>
  <si>
    <t>الأثاث الصناعي</t>
  </si>
  <si>
    <t>تجهيزات المستودع</t>
  </si>
  <si>
    <t>سيارة</t>
  </si>
  <si>
    <t>عدد سنين الإهتلاك</t>
  </si>
  <si>
    <t>متوسط نقل العامل</t>
  </si>
  <si>
    <t>نقل العمال</t>
  </si>
  <si>
    <t xml:space="preserve">قطع الغيار </t>
  </si>
  <si>
    <t>الصيانة الخارجية</t>
  </si>
  <si>
    <t>مصروف السيارة</t>
  </si>
  <si>
    <t>كهرباء وماء وديزل وإنترنت</t>
  </si>
  <si>
    <t>قرطاسية</t>
  </si>
  <si>
    <t>ضيافة</t>
  </si>
  <si>
    <t xml:space="preserve">المصنعية </t>
  </si>
  <si>
    <t>عقد التأمين الصحي السنوي</t>
  </si>
  <si>
    <t xml:space="preserve">متفرقة </t>
  </si>
  <si>
    <t>أتعاب مدقق</t>
  </si>
  <si>
    <t>أتعاب محامي</t>
  </si>
  <si>
    <t>غرامات</t>
  </si>
  <si>
    <t>فوائد بنكية</t>
  </si>
  <si>
    <t>المجموع ( المصنعية )</t>
  </si>
  <si>
    <t xml:space="preserve">المواد </t>
  </si>
  <si>
    <t>القماش</t>
  </si>
  <si>
    <t>الخيوط</t>
  </si>
  <si>
    <t>أزرار</t>
  </si>
  <si>
    <t>سحابات</t>
  </si>
  <si>
    <t xml:space="preserve">الإنتاج </t>
  </si>
  <si>
    <t>قميص</t>
  </si>
  <si>
    <t>الزمن المعياري</t>
  </si>
  <si>
    <t xml:space="preserve">دقيقة </t>
  </si>
  <si>
    <t xml:space="preserve">كفاءة الخط </t>
  </si>
  <si>
    <t xml:space="preserve">الإنتاج اليومي </t>
  </si>
  <si>
    <t xml:space="preserve">عدد أيام الشهر </t>
  </si>
  <si>
    <t>الإنتاج الشهري</t>
  </si>
  <si>
    <t>الوحدة</t>
  </si>
  <si>
    <t>الكمية</t>
  </si>
  <si>
    <t>سعر الوحدة</t>
  </si>
  <si>
    <t>م</t>
  </si>
  <si>
    <t>عدد</t>
  </si>
  <si>
    <t>مواد تغليف</t>
  </si>
  <si>
    <t>مجموع التكلفة</t>
  </si>
  <si>
    <t>مصنعية</t>
  </si>
  <si>
    <t>مواد</t>
  </si>
  <si>
    <t>ضريبة 10%</t>
  </si>
  <si>
    <t>ضريبة 16%</t>
  </si>
  <si>
    <t xml:space="preserve">المجموع </t>
  </si>
  <si>
    <t xml:space="preserve">تكلفة القطعة </t>
  </si>
  <si>
    <t>تكلفة الدقيقة</t>
  </si>
  <si>
    <t xml:space="preserve">تكلفة الماكينة </t>
  </si>
  <si>
    <t>قماش</t>
  </si>
  <si>
    <t>عمال مباشرين</t>
  </si>
  <si>
    <t>اداريين</t>
  </si>
  <si>
    <t>خيوط</t>
  </si>
  <si>
    <t xml:space="preserve">سحاب </t>
  </si>
  <si>
    <t>أخرى</t>
  </si>
  <si>
    <t>إيجار</t>
  </si>
  <si>
    <t>إهتلاك</t>
  </si>
  <si>
    <t>كهرباء وماء وأخرى</t>
  </si>
  <si>
    <t>متفرقة</t>
  </si>
  <si>
    <t>الربح قبل الضريبة</t>
  </si>
  <si>
    <t>بدلة رياضة</t>
  </si>
  <si>
    <t>كمية القماش للقطعة</t>
  </si>
  <si>
    <t>عدد العمال المباشرين</t>
  </si>
  <si>
    <t>دقيقة</t>
  </si>
  <si>
    <t>كمية الإنتاج الشهري</t>
  </si>
  <si>
    <t>دينار</t>
  </si>
  <si>
    <t>سحاب</t>
  </si>
  <si>
    <t>أخرى ( ليبل )</t>
  </si>
  <si>
    <t>مجموع المواد</t>
  </si>
  <si>
    <t>مجموع المصنعية</t>
  </si>
  <si>
    <t>مجموع الأخرى</t>
  </si>
  <si>
    <t>أ3   مصاريف أخرى</t>
  </si>
  <si>
    <t>أ1   المواد</t>
  </si>
  <si>
    <t>أ2   المصنعية</t>
  </si>
  <si>
    <t>مجموع التكاليف</t>
  </si>
  <si>
    <t>تكلفة القطعة</t>
  </si>
  <si>
    <t>سعر بيع القطعة</t>
  </si>
  <si>
    <t>سعر البيع الفعلي</t>
  </si>
  <si>
    <t>ج   الدخل</t>
  </si>
  <si>
    <t>د  الربح</t>
  </si>
  <si>
    <t>ب   مجموع التكاليف</t>
  </si>
  <si>
    <t>عمال غير مباشرين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</si>
</sst>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9" tint="-0.499984740745262"/>
      <name val="Arial"/>
      <family val="2"/>
      <scheme val="minor"/>
    </font>
    <font>
      <sz val="12"/>
      <color theme="9" tint="-0.499984740745262"/>
      <name val="Arial"/>
      <family val="2"/>
      <scheme val="minor"/>
    </font>
    <font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2" xfId="0" applyFont="1" applyBorder="1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/>
    <xf numFmtId="0" fontId="0" fillId="0" borderId="2" xfId="0" applyBorder="1"/>
    <xf numFmtId="0" fontId="0" fillId="2" borderId="14" xfId="0" applyFill="1" applyBorder="1"/>
    <xf numFmtId="0" fontId="6" fillId="0" borderId="2" xfId="0" applyFont="1" applyBorder="1"/>
    <xf numFmtId="0" fontId="1" fillId="3" borderId="0" xfId="0" applyFont="1" applyFill="1"/>
    <xf numFmtId="9" fontId="0" fillId="0" borderId="0" xfId="0" applyNumberFormat="1"/>
    <xf numFmtId="0" fontId="2" fillId="0" borderId="0" xfId="0" applyFont="1" applyFill="1" applyBorder="1"/>
    <xf numFmtId="0" fontId="2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rightToLeft="1" tabSelected="1" topLeftCell="A13" zoomScale="110" zoomScaleNormal="110" workbookViewId="0">
      <selection activeCell="L15" sqref="L15"/>
    </sheetView>
  </sheetViews>
  <sheetFormatPr defaultRowHeight="14.25" x14ac:dyDescent="0.2"/>
  <cols>
    <col min="2" max="2" width="14.875" customWidth="1"/>
    <col min="3" max="3" width="18.375" customWidth="1"/>
    <col min="4" max="4" width="12.625" customWidth="1"/>
    <col min="6" max="6" width="10.875" customWidth="1"/>
    <col min="8" max="8" width="21.375" customWidth="1"/>
  </cols>
  <sheetData>
    <row r="2" spans="2:11" ht="18" x14ac:dyDescent="0.25">
      <c r="D2" s="2" t="s">
        <v>3</v>
      </c>
    </row>
    <row r="3" spans="2:11" ht="15" x14ac:dyDescent="0.25">
      <c r="K3" s="1"/>
    </row>
    <row r="4" spans="2:11" ht="18" x14ac:dyDescent="0.25">
      <c r="D4" s="3" t="s">
        <v>4</v>
      </c>
      <c r="E4" s="3" t="s">
        <v>5</v>
      </c>
      <c r="H4" s="4" t="s">
        <v>6</v>
      </c>
    </row>
    <row r="5" spans="2:11" ht="15.75" thickBot="1" x14ac:dyDescent="0.25">
      <c r="H5" s="5" t="s">
        <v>7</v>
      </c>
      <c r="I5" t="s">
        <v>105</v>
      </c>
    </row>
    <row r="6" spans="2:11" ht="18.75" thickBot="1" x14ac:dyDescent="0.3">
      <c r="B6" t="s">
        <v>0</v>
      </c>
      <c r="C6" s="7" t="s">
        <v>1</v>
      </c>
      <c r="D6" s="8"/>
      <c r="E6" s="9"/>
      <c r="H6" s="5" t="s">
        <v>106</v>
      </c>
      <c r="I6">
        <v>2.7</v>
      </c>
      <c r="J6" t="s">
        <v>82</v>
      </c>
    </row>
    <row r="7" spans="2:11" ht="18" x14ac:dyDescent="0.25">
      <c r="B7" s="27" t="s">
        <v>117</v>
      </c>
      <c r="C7" s="2" t="s">
        <v>94</v>
      </c>
      <c r="D7">
        <v>2.7</v>
      </c>
      <c r="E7">
        <f>I21*D7*I7</f>
        <v>73382.399999999994</v>
      </c>
      <c r="H7" s="5" t="s">
        <v>8</v>
      </c>
      <c r="I7">
        <v>2.8</v>
      </c>
      <c r="J7" t="s">
        <v>110</v>
      </c>
    </row>
    <row r="8" spans="2:11" ht="18" x14ac:dyDescent="0.25">
      <c r="C8" s="2" t="s">
        <v>97</v>
      </c>
      <c r="E8">
        <f>I21*I9</f>
        <v>5823.9999999999991</v>
      </c>
      <c r="H8" s="5" t="s">
        <v>111</v>
      </c>
      <c r="I8">
        <v>0.25</v>
      </c>
    </row>
    <row r="9" spans="2:11" ht="18" x14ac:dyDescent="0.25">
      <c r="C9" s="2" t="s">
        <v>98</v>
      </c>
      <c r="E9">
        <f>I21*I8</f>
        <v>2426.6666666666665</v>
      </c>
      <c r="H9" s="5" t="s">
        <v>9</v>
      </c>
      <c r="I9">
        <v>0.6</v>
      </c>
    </row>
    <row r="10" spans="2:11" ht="18" x14ac:dyDescent="0.25">
      <c r="C10" s="2" t="s">
        <v>84</v>
      </c>
      <c r="E10">
        <f>I21*I10</f>
        <v>4853.333333333333</v>
      </c>
      <c r="H10" s="5" t="s">
        <v>10</v>
      </c>
      <c r="I10">
        <v>0.5</v>
      </c>
    </row>
    <row r="11" spans="2:11" ht="18.75" thickBot="1" x14ac:dyDescent="0.3">
      <c r="C11" s="2" t="s">
        <v>99</v>
      </c>
      <c r="E11">
        <f>I21*I11</f>
        <v>1455.9999999999998</v>
      </c>
      <c r="H11" s="5" t="s">
        <v>112</v>
      </c>
      <c r="I11">
        <v>0.15</v>
      </c>
    </row>
    <row r="12" spans="2:11" ht="18.75" thickBot="1" x14ac:dyDescent="0.3">
      <c r="C12" s="7" t="s">
        <v>113</v>
      </c>
      <c r="D12" s="9"/>
      <c r="E12" s="23">
        <f>SUM(E7:E11)</f>
        <v>87942.399999999994</v>
      </c>
      <c r="H12" s="5" t="s">
        <v>107</v>
      </c>
      <c r="I12">
        <v>30</v>
      </c>
    </row>
    <row r="13" spans="2:11" ht="18" x14ac:dyDescent="0.25">
      <c r="B13" s="27" t="s">
        <v>118</v>
      </c>
      <c r="C13" s="2" t="s">
        <v>95</v>
      </c>
      <c r="D13">
        <f>I12</f>
        <v>30</v>
      </c>
      <c r="E13">
        <f>D13*I13</f>
        <v>8400</v>
      </c>
      <c r="H13" s="5" t="s">
        <v>11</v>
      </c>
      <c r="I13">
        <v>280</v>
      </c>
    </row>
    <row r="14" spans="2:11" ht="18" x14ac:dyDescent="0.25">
      <c r="C14" s="2" t="s">
        <v>126</v>
      </c>
      <c r="D14">
        <v>6</v>
      </c>
      <c r="E14">
        <f>I15*D14</f>
        <v>1590</v>
      </c>
      <c r="H14" s="5" t="s">
        <v>12</v>
      </c>
      <c r="I14">
        <v>6</v>
      </c>
    </row>
    <row r="15" spans="2:11" ht="18" x14ac:dyDescent="0.25">
      <c r="C15" s="2" t="s">
        <v>96</v>
      </c>
      <c r="E15">
        <f>I16</f>
        <v>2500</v>
      </c>
      <c r="H15" s="5" t="s">
        <v>13</v>
      </c>
      <c r="I15">
        <v>265</v>
      </c>
    </row>
    <row r="16" spans="2:11" ht="18.75" thickBot="1" x14ac:dyDescent="0.3">
      <c r="C16" s="2" t="s">
        <v>99</v>
      </c>
      <c r="E16">
        <v>0</v>
      </c>
      <c r="H16" s="5" t="s">
        <v>14</v>
      </c>
      <c r="I16">
        <v>2500</v>
      </c>
    </row>
    <row r="17" spans="2:10" ht="18.75" thickBot="1" x14ac:dyDescent="0.3">
      <c r="C17" s="7" t="s">
        <v>114</v>
      </c>
      <c r="D17" s="9"/>
      <c r="E17" s="23">
        <f>SUM(E13:E16)</f>
        <v>12490</v>
      </c>
      <c r="H17" s="5" t="s">
        <v>16</v>
      </c>
      <c r="I17">
        <v>27</v>
      </c>
      <c r="J17" t="s">
        <v>108</v>
      </c>
    </row>
    <row r="18" spans="2:10" ht="18" x14ac:dyDescent="0.25">
      <c r="B18" s="27" t="s">
        <v>116</v>
      </c>
      <c r="C18" s="2" t="s">
        <v>100</v>
      </c>
      <c r="E18">
        <v>500</v>
      </c>
      <c r="H18" s="5" t="s">
        <v>17</v>
      </c>
      <c r="I18">
        <v>0.7</v>
      </c>
    </row>
    <row r="19" spans="2:10" ht="18" x14ac:dyDescent="0.25">
      <c r="C19" s="2" t="s">
        <v>101</v>
      </c>
      <c r="D19" s="13"/>
      <c r="E19" s="13">
        <f>I12*1500/144</f>
        <v>312.5</v>
      </c>
      <c r="H19" s="5" t="s">
        <v>18</v>
      </c>
      <c r="I19">
        <v>26</v>
      </c>
    </row>
    <row r="20" spans="2:10" ht="18" x14ac:dyDescent="0.25">
      <c r="C20" s="2" t="s">
        <v>102</v>
      </c>
      <c r="E20">
        <v>600</v>
      </c>
      <c r="H20" s="5" t="s">
        <v>15</v>
      </c>
      <c r="I20">
        <f>I12*480*I18/I17</f>
        <v>373.33333333333331</v>
      </c>
    </row>
    <row r="21" spans="2:10" ht="18.75" thickBot="1" x14ac:dyDescent="0.3">
      <c r="C21" s="2" t="s">
        <v>103</v>
      </c>
      <c r="E21">
        <v>500</v>
      </c>
      <c r="H21" s="5" t="s">
        <v>109</v>
      </c>
      <c r="I21">
        <f>I20*I19</f>
        <v>9706.6666666666661</v>
      </c>
    </row>
    <row r="22" spans="2:10" ht="18.75" thickBot="1" x14ac:dyDescent="0.3">
      <c r="C22" s="7" t="s">
        <v>115</v>
      </c>
      <c r="D22" s="9"/>
      <c r="E22" s="23">
        <f>SUM(E18:E21)</f>
        <v>1912.5</v>
      </c>
      <c r="H22" s="5" t="s">
        <v>19</v>
      </c>
      <c r="I22">
        <v>0.2</v>
      </c>
    </row>
    <row r="23" spans="2:10" ht="18" x14ac:dyDescent="0.25">
      <c r="B23" s="27" t="s">
        <v>125</v>
      </c>
      <c r="C23" s="29" t="s">
        <v>119</v>
      </c>
      <c r="E23">
        <f>E12+E17+E22</f>
        <v>102344.9</v>
      </c>
      <c r="H23" s="5" t="s">
        <v>20</v>
      </c>
    </row>
    <row r="24" spans="2:10" ht="18" x14ac:dyDescent="0.25">
      <c r="C24" s="29" t="s">
        <v>120</v>
      </c>
      <c r="E24">
        <f>E23/I21</f>
        <v>10.543774038461539</v>
      </c>
      <c r="H24" s="5" t="s">
        <v>21</v>
      </c>
    </row>
    <row r="25" spans="2:10" ht="18" x14ac:dyDescent="0.25">
      <c r="B25" s="27" t="s">
        <v>123</v>
      </c>
      <c r="C25" s="29" t="s">
        <v>121</v>
      </c>
      <c r="E25">
        <f>E24*1.2</f>
        <v>12.652528846153846</v>
      </c>
    </row>
    <row r="26" spans="2:10" ht="18.75" thickBot="1" x14ac:dyDescent="0.3">
      <c r="C26" s="29" t="s">
        <v>122</v>
      </c>
      <c r="E26">
        <v>13</v>
      </c>
    </row>
    <row r="27" spans="2:10" ht="18.75" thickBot="1" x14ac:dyDescent="0.3">
      <c r="C27" s="30" t="s">
        <v>2</v>
      </c>
      <c r="D27" s="9"/>
      <c r="E27" s="23">
        <f>I21*E26</f>
        <v>126186.66666666666</v>
      </c>
    </row>
    <row r="28" spans="2:10" ht="18.75" thickBot="1" x14ac:dyDescent="0.3">
      <c r="B28" s="27" t="s">
        <v>124</v>
      </c>
      <c r="C28" s="7" t="s">
        <v>104</v>
      </c>
      <c r="D28" s="8"/>
      <c r="E28" s="23">
        <f>E27-E23</f>
        <v>23841.766666666663</v>
      </c>
      <c r="F28">
        <f>E28/E27</f>
        <v>0.18894045857988165</v>
      </c>
      <c r="G28" s="28">
        <v>0.19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8"/>
  <sheetViews>
    <sheetView rightToLeft="1" topLeftCell="E4" zoomScale="120" zoomScaleNormal="120" workbookViewId="0">
      <selection activeCell="Q6" sqref="Q6"/>
    </sheetView>
  </sheetViews>
  <sheetFormatPr defaultRowHeight="14.25" x14ac:dyDescent="0.2"/>
  <cols>
    <col min="2" max="2" width="15.75" customWidth="1"/>
    <col min="6" max="6" width="3" customWidth="1"/>
    <col min="7" max="7" width="20.375" customWidth="1"/>
    <col min="8" max="8" width="6.125" customWidth="1"/>
    <col min="9" max="9" width="6.75" customWidth="1"/>
    <col min="10" max="10" width="7.875" customWidth="1"/>
    <col min="13" max="13" width="6" customWidth="1"/>
  </cols>
  <sheetData>
    <row r="3" spans="2:17" ht="18" x14ac:dyDescent="0.25">
      <c r="G3" s="2" t="s">
        <v>22</v>
      </c>
    </row>
    <row r="5" spans="2:17" ht="18.75" thickBot="1" x14ac:dyDescent="0.3">
      <c r="G5" s="2" t="s">
        <v>58</v>
      </c>
    </row>
    <row r="6" spans="2:17" ht="15.75" thickBot="1" x14ac:dyDescent="0.25">
      <c r="C6" t="s">
        <v>25</v>
      </c>
      <c r="D6" t="s">
        <v>26</v>
      </c>
      <c r="G6" s="26" t="s">
        <v>23</v>
      </c>
      <c r="H6" s="8" t="s">
        <v>27</v>
      </c>
      <c r="I6" s="8" t="s">
        <v>28</v>
      </c>
      <c r="J6" s="8" t="s">
        <v>30</v>
      </c>
      <c r="K6" s="8" t="s">
        <v>29</v>
      </c>
      <c r="L6" s="8" t="s">
        <v>31</v>
      </c>
      <c r="M6" s="8" t="s">
        <v>32</v>
      </c>
      <c r="N6" s="8" t="s">
        <v>33</v>
      </c>
      <c r="O6" s="9" t="s">
        <v>5</v>
      </c>
    </row>
    <row r="7" spans="2:17" x14ac:dyDescent="0.2">
      <c r="B7" t="s">
        <v>24</v>
      </c>
      <c r="C7">
        <v>40</v>
      </c>
      <c r="D7">
        <v>265</v>
      </c>
      <c r="G7" t="s">
        <v>24</v>
      </c>
      <c r="H7">
        <f>D7*C7</f>
        <v>10600</v>
      </c>
      <c r="I7">
        <f>H7*0.11</f>
        <v>1166</v>
      </c>
      <c r="J7">
        <v>450</v>
      </c>
      <c r="K7">
        <f>D23/58/12</f>
        <v>8.6206896551724146</v>
      </c>
      <c r="L7">
        <f>H7*0.1</f>
        <v>1060</v>
      </c>
      <c r="M7">
        <v>0</v>
      </c>
      <c r="N7">
        <v>0</v>
      </c>
      <c r="O7">
        <f>SUM(H7:N7)</f>
        <v>13284.620689655172</v>
      </c>
    </row>
    <row r="8" spans="2:17" x14ac:dyDescent="0.2">
      <c r="B8" t="s">
        <v>34</v>
      </c>
      <c r="C8">
        <v>8</v>
      </c>
      <c r="D8">
        <v>215</v>
      </c>
      <c r="G8" t="s">
        <v>35</v>
      </c>
      <c r="H8">
        <f>D8*C8</f>
        <v>1720</v>
      </c>
      <c r="I8">
        <f t="shared" ref="I8:I11" si="0">H8*0.11</f>
        <v>189.2</v>
      </c>
      <c r="J8">
        <v>80</v>
      </c>
      <c r="K8">
        <f>D23/58/12</f>
        <v>8.6206896551724146</v>
      </c>
      <c r="L8">
        <f>H8*0.1</f>
        <v>172</v>
      </c>
      <c r="M8">
        <v>0</v>
      </c>
      <c r="N8">
        <v>0</v>
      </c>
      <c r="O8">
        <f t="shared" ref="O8:O11" si="1">SUM(H8:N8)</f>
        <v>2169.8206896551724</v>
      </c>
    </row>
    <row r="9" spans="2:17" x14ac:dyDescent="0.2">
      <c r="B9" t="s">
        <v>36</v>
      </c>
      <c r="C9">
        <v>6</v>
      </c>
      <c r="D9">
        <v>380</v>
      </c>
      <c r="G9" t="s">
        <v>37</v>
      </c>
      <c r="H9">
        <f>D9*C9</f>
        <v>2280</v>
      </c>
      <c r="I9">
        <f t="shared" si="0"/>
        <v>250.8</v>
      </c>
      <c r="J9">
        <v>200</v>
      </c>
      <c r="K9">
        <f>D23/58/12</f>
        <v>8.6206896551724146</v>
      </c>
      <c r="L9">
        <f t="shared" ref="L9:L11" si="2">H9*0.1</f>
        <v>228</v>
      </c>
      <c r="M9">
        <v>0</v>
      </c>
      <c r="N9">
        <v>0</v>
      </c>
      <c r="O9">
        <f t="shared" si="1"/>
        <v>2967.4206896551727</v>
      </c>
    </row>
    <row r="10" spans="2:17" x14ac:dyDescent="0.2">
      <c r="B10" t="s">
        <v>38</v>
      </c>
      <c r="C10">
        <v>3</v>
      </c>
      <c r="D10">
        <v>420</v>
      </c>
      <c r="G10" t="s">
        <v>38</v>
      </c>
      <c r="H10">
        <f>D10*C10</f>
        <v>1260</v>
      </c>
      <c r="I10">
        <f t="shared" si="0"/>
        <v>138.6</v>
      </c>
      <c r="J10">
        <v>120</v>
      </c>
      <c r="K10">
        <f>D23/58/12</f>
        <v>8.6206896551724146</v>
      </c>
      <c r="L10">
        <f t="shared" si="2"/>
        <v>126</v>
      </c>
      <c r="M10">
        <v>0</v>
      </c>
      <c r="N10">
        <v>0</v>
      </c>
      <c r="O10">
        <f t="shared" si="1"/>
        <v>1653.2206896551722</v>
      </c>
    </row>
    <row r="11" spans="2:17" x14ac:dyDescent="0.2">
      <c r="B11" t="s">
        <v>39</v>
      </c>
      <c r="C11">
        <v>1</v>
      </c>
      <c r="D11">
        <v>800</v>
      </c>
      <c r="G11" t="s">
        <v>39</v>
      </c>
      <c r="H11">
        <f>D11*C11</f>
        <v>800</v>
      </c>
      <c r="I11">
        <f t="shared" si="0"/>
        <v>88</v>
      </c>
      <c r="J11">
        <v>0</v>
      </c>
      <c r="K11">
        <f>D23/58/12</f>
        <v>8.6206896551724146</v>
      </c>
      <c r="L11">
        <f t="shared" si="2"/>
        <v>80</v>
      </c>
      <c r="M11">
        <v>0</v>
      </c>
      <c r="N11">
        <v>0</v>
      </c>
      <c r="O11">
        <f t="shared" si="1"/>
        <v>976.62068965517244</v>
      </c>
      <c r="P11">
        <f>O7+O8+O9+O10+O11</f>
        <v>21051.703448275865</v>
      </c>
      <c r="Q11">
        <f>P11/K44</f>
        <v>0.24198584047637242</v>
      </c>
    </row>
    <row r="12" spans="2:17" x14ac:dyDescent="0.2">
      <c r="B12" t="s">
        <v>40</v>
      </c>
      <c r="C12">
        <v>12</v>
      </c>
      <c r="D12">
        <v>300</v>
      </c>
      <c r="G12" t="s">
        <v>41</v>
      </c>
      <c r="O12">
        <f>D12</f>
        <v>300</v>
      </c>
    </row>
    <row r="13" spans="2:17" x14ac:dyDescent="0.2">
      <c r="G13" t="s">
        <v>42</v>
      </c>
      <c r="O13">
        <f>E20/E21/12</f>
        <v>466.66666666666669</v>
      </c>
      <c r="Q13">
        <f>O13/K44</f>
        <v>5.3642559535907377E-3</v>
      </c>
    </row>
    <row r="14" spans="2:17" x14ac:dyDescent="0.2">
      <c r="B14" t="s">
        <v>43</v>
      </c>
      <c r="C14">
        <v>30</v>
      </c>
      <c r="D14">
        <v>1500</v>
      </c>
      <c r="E14">
        <f>D14*C14</f>
        <v>45000</v>
      </c>
      <c r="G14" t="s">
        <v>51</v>
      </c>
      <c r="O14">
        <f>(C7+C8)*D22</f>
        <v>1920</v>
      </c>
    </row>
    <row r="15" spans="2:17" x14ac:dyDescent="0.2">
      <c r="B15" t="s">
        <v>44</v>
      </c>
      <c r="E15">
        <v>2500</v>
      </c>
      <c r="G15" t="s">
        <v>52</v>
      </c>
      <c r="O15">
        <v>220</v>
      </c>
    </row>
    <row r="16" spans="2:17" x14ac:dyDescent="0.2">
      <c r="B16" t="s">
        <v>45</v>
      </c>
      <c r="E16">
        <v>3500</v>
      </c>
      <c r="G16" t="s">
        <v>53</v>
      </c>
      <c r="O16">
        <v>0</v>
      </c>
    </row>
    <row r="17" spans="2:17" x14ac:dyDescent="0.2">
      <c r="B17" t="s">
        <v>46</v>
      </c>
      <c r="E17">
        <v>1200</v>
      </c>
      <c r="G17" t="s">
        <v>54</v>
      </c>
      <c r="O17">
        <v>150</v>
      </c>
    </row>
    <row r="18" spans="2:17" x14ac:dyDescent="0.2">
      <c r="B18" t="s">
        <v>47</v>
      </c>
      <c r="E18">
        <v>3000</v>
      </c>
      <c r="G18" t="s">
        <v>55</v>
      </c>
      <c r="O18">
        <v>650</v>
      </c>
    </row>
    <row r="19" spans="2:17" x14ac:dyDescent="0.2">
      <c r="B19" t="s">
        <v>48</v>
      </c>
      <c r="E19">
        <v>12000</v>
      </c>
      <c r="G19" t="s">
        <v>56</v>
      </c>
      <c r="O19">
        <v>80</v>
      </c>
    </row>
    <row r="20" spans="2:17" x14ac:dyDescent="0.2">
      <c r="B20" t="s">
        <v>5</v>
      </c>
      <c r="E20" s="6">
        <f>SUM(E14:E19)</f>
        <v>67200</v>
      </c>
      <c r="G20" t="s">
        <v>57</v>
      </c>
      <c r="O20">
        <v>110</v>
      </c>
    </row>
    <row r="21" spans="2:17" x14ac:dyDescent="0.2">
      <c r="B21" t="s">
        <v>49</v>
      </c>
      <c r="E21">
        <v>12</v>
      </c>
      <c r="G21" t="s">
        <v>61</v>
      </c>
      <c r="O21">
        <v>25</v>
      </c>
    </row>
    <row r="22" spans="2:17" x14ac:dyDescent="0.2">
      <c r="B22" t="s">
        <v>50</v>
      </c>
      <c r="D22">
        <v>40</v>
      </c>
      <c r="G22" t="s">
        <v>62</v>
      </c>
      <c r="O22">
        <v>80</v>
      </c>
    </row>
    <row r="23" spans="2:17" x14ac:dyDescent="0.2">
      <c r="B23" t="s">
        <v>59</v>
      </c>
      <c r="D23">
        <v>6000</v>
      </c>
      <c r="G23" t="s">
        <v>63</v>
      </c>
      <c r="O23">
        <v>0</v>
      </c>
    </row>
    <row r="24" spans="2:17" x14ac:dyDescent="0.2">
      <c r="G24" t="s">
        <v>64</v>
      </c>
      <c r="O24">
        <v>0</v>
      </c>
    </row>
    <row r="25" spans="2:17" x14ac:dyDescent="0.2">
      <c r="G25" t="s">
        <v>60</v>
      </c>
      <c r="O25">
        <v>150</v>
      </c>
    </row>
    <row r="26" spans="2:17" ht="15" x14ac:dyDescent="0.25">
      <c r="G26" s="1" t="s">
        <v>65</v>
      </c>
      <c r="O26" s="6">
        <f>SUM(O7:O25)</f>
        <v>25203.370114942532</v>
      </c>
    </row>
    <row r="29" spans="2:17" ht="15" thickBot="1" x14ac:dyDescent="0.25">
      <c r="B29" t="s">
        <v>71</v>
      </c>
      <c r="C29" t="s">
        <v>72</v>
      </c>
    </row>
    <row r="30" spans="2:17" ht="18.75" thickBot="1" x14ac:dyDescent="0.3">
      <c r="B30" t="s">
        <v>73</v>
      </c>
      <c r="C30">
        <v>32</v>
      </c>
      <c r="D30" t="s">
        <v>74</v>
      </c>
      <c r="G30" s="7" t="s">
        <v>66</v>
      </c>
      <c r="H30" s="19" t="s">
        <v>79</v>
      </c>
      <c r="I30" s="19" t="s">
        <v>80</v>
      </c>
      <c r="J30" s="8" t="s">
        <v>81</v>
      </c>
      <c r="K30" s="19" t="s">
        <v>5</v>
      </c>
    </row>
    <row r="31" spans="2:17" x14ac:dyDescent="0.2">
      <c r="B31" t="s">
        <v>75</v>
      </c>
      <c r="C31">
        <v>0.68</v>
      </c>
      <c r="G31" s="10" t="s">
        <v>67</v>
      </c>
      <c r="H31" s="20" t="s">
        <v>82</v>
      </c>
      <c r="I31" s="20">
        <v>15500</v>
      </c>
      <c r="J31" s="11">
        <v>2.2000000000000002</v>
      </c>
      <c r="K31" s="20">
        <f>J31*I31</f>
        <v>34100</v>
      </c>
      <c r="Q31">
        <f>K31/K44</f>
        <v>0.39197384575166605</v>
      </c>
    </row>
    <row r="32" spans="2:17" x14ac:dyDescent="0.2">
      <c r="B32" t="s">
        <v>76</v>
      </c>
      <c r="C32">
        <f>C7*8*60*C31/C30</f>
        <v>408.00000000000006</v>
      </c>
      <c r="G32" s="12" t="s">
        <v>68</v>
      </c>
      <c r="H32" s="21" t="s">
        <v>83</v>
      </c>
      <c r="I32" s="21">
        <v>2500</v>
      </c>
      <c r="J32" s="13">
        <v>1.25</v>
      </c>
      <c r="K32" s="21">
        <f t="shared" ref="K32:K35" si="3">J32*I32</f>
        <v>3125</v>
      </c>
    </row>
    <row r="33" spans="2:17" x14ac:dyDescent="0.2">
      <c r="B33" t="s">
        <v>77</v>
      </c>
      <c r="C33">
        <v>26</v>
      </c>
      <c r="G33" s="12" t="s">
        <v>69</v>
      </c>
      <c r="H33" s="21" t="s">
        <v>83</v>
      </c>
      <c r="I33" s="21">
        <v>2050</v>
      </c>
      <c r="J33" s="13">
        <v>2</v>
      </c>
      <c r="K33" s="21">
        <f t="shared" si="3"/>
        <v>4100</v>
      </c>
    </row>
    <row r="34" spans="2:17" x14ac:dyDescent="0.2">
      <c r="B34" t="s">
        <v>78</v>
      </c>
      <c r="C34">
        <f>C32*C33</f>
        <v>10608.000000000002</v>
      </c>
      <c r="G34" s="12" t="s">
        <v>70</v>
      </c>
      <c r="H34" s="21" t="s">
        <v>83</v>
      </c>
      <c r="I34" s="21">
        <v>0</v>
      </c>
      <c r="J34" s="13">
        <v>0</v>
      </c>
      <c r="K34" s="21">
        <f t="shared" si="3"/>
        <v>0</v>
      </c>
    </row>
    <row r="35" spans="2:17" ht="15" thickBot="1" x14ac:dyDescent="0.25">
      <c r="G35" s="15" t="s">
        <v>84</v>
      </c>
      <c r="H35" s="22" t="s">
        <v>83</v>
      </c>
      <c r="I35" s="22">
        <v>11000</v>
      </c>
      <c r="J35" s="16">
        <v>0.15</v>
      </c>
      <c r="K35" s="22">
        <f t="shared" si="3"/>
        <v>1650</v>
      </c>
      <c r="L35">
        <f>K32+K33+K34+K35</f>
        <v>8875</v>
      </c>
      <c r="Q35">
        <f>L35/K44</f>
        <v>0.10201665340310956</v>
      </c>
    </row>
    <row r="36" spans="2:17" ht="15.75" thickBot="1" x14ac:dyDescent="0.3">
      <c r="G36" s="18" t="s">
        <v>5</v>
      </c>
      <c r="H36" s="19"/>
      <c r="I36" s="19"/>
      <c r="J36" s="8"/>
      <c r="K36" s="23">
        <f>SUM(K31:K35)</f>
        <v>42975</v>
      </c>
    </row>
    <row r="39" spans="2:17" ht="15.75" thickBot="1" x14ac:dyDescent="0.3">
      <c r="G39" s="1" t="s">
        <v>85</v>
      </c>
    </row>
    <row r="40" spans="2:17" ht="15" thickBot="1" x14ac:dyDescent="0.25">
      <c r="G40" s="24" t="s">
        <v>86</v>
      </c>
      <c r="H40" s="24"/>
      <c r="I40" s="19"/>
      <c r="J40" s="9"/>
      <c r="K40" s="19">
        <f>O26</f>
        <v>25203.370114942532</v>
      </c>
    </row>
    <row r="41" spans="2:17" ht="15" thickBot="1" x14ac:dyDescent="0.25">
      <c r="G41" s="19" t="s">
        <v>87</v>
      </c>
      <c r="H41" s="24"/>
      <c r="I41" s="19"/>
      <c r="J41" s="9"/>
      <c r="K41" s="19">
        <f>K36</f>
        <v>42975</v>
      </c>
    </row>
    <row r="42" spans="2:17" x14ac:dyDescent="0.2">
      <c r="G42" s="21" t="s">
        <v>88</v>
      </c>
      <c r="H42" s="12">
        <v>0.1</v>
      </c>
      <c r="I42" s="21"/>
      <c r="J42" s="14"/>
      <c r="K42" s="21">
        <f>(K40+K41)*H42</f>
        <v>6817.8370114942536</v>
      </c>
    </row>
    <row r="43" spans="2:17" x14ac:dyDescent="0.2">
      <c r="G43" s="21" t="s">
        <v>89</v>
      </c>
      <c r="H43" s="12">
        <v>0.16</v>
      </c>
      <c r="I43" s="21"/>
      <c r="J43" s="14"/>
      <c r="K43" s="21">
        <f>(K40+K41+K42)*H43</f>
        <v>11999.393140229886</v>
      </c>
    </row>
    <row r="44" spans="2:17" ht="15" thickBot="1" x14ac:dyDescent="0.25">
      <c r="G44" s="22" t="s">
        <v>90</v>
      </c>
      <c r="H44" s="15"/>
      <c r="I44" s="22"/>
      <c r="J44" s="17"/>
      <c r="K44" s="25">
        <f>SUM(K40:K43)</f>
        <v>86995.600266666675</v>
      </c>
    </row>
    <row r="46" spans="2:17" x14ac:dyDescent="0.2">
      <c r="G46" t="s">
        <v>91</v>
      </c>
      <c r="K46" s="6">
        <f>K44/C34</f>
        <v>8.2009427099044743</v>
      </c>
    </row>
    <row r="47" spans="2:17" x14ac:dyDescent="0.2">
      <c r="G47" t="s">
        <v>92</v>
      </c>
      <c r="K47" s="6">
        <f>K44/C34/C30</f>
        <v>0.25627945968451482</v>
      </c>
    </row>
    <row r="48" spans="2:17" x14ac:dyDescent="0.2">
      <c r="G48" t="s">
        <v>93</v>
      </c>
      <c r="H48">
        <v>33</v>
      </c>
      <c r="K48" s="6">
        <f>K44/H48/C33</f>
        <v>101.39347350427352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Atatement I</vt:lpstr>
      <vt:lpstr>التكاليف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2015-02-23T19:10:47Z</dcterms:created>
  <dcterms:modified xsi:type="dcterms:W3CDTF">2015-03-03T08:19:49Z</dcterms:modified>
</cp:coreProperties>
</file>